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3221B339-4E2B-4815-ADEB-825E0200067F}" xr6:coauthVersionLast="47" xr6:coauthVersionMax="47" xr10:uidLastSave="{00000000-0000-0000-0000-000000000000}"/>
  <bookViews>
    <workbookView xWindow="-104" yWindow="-104" windowWidth="22326" windowHeight="11947" xr2:uid="{7EE48249-7B96-46A4-8A7A-C08856ECE030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6" i="9"/>
  <c r="D29" i="9" s="1"/>
  <c r="H5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1" i="8"/>
  <c r="F48" i="8"/>
  <c r="C48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3" i="7"/>
  <c r="G119" i="7"/>
  <c r="G118" i="7"/>
  <c r="H117" i="7"/>
  <c r="H113" i="7"/>
  <c r="H106" i="7"/>
  <c r="H100" i="7"/>
  <c r="H95" i="7"/>
  <c r="H97" i="7" s="1"/>
  <c r="H102" i="7" s="1"/>
  <c r="H92" i="7"/>
  <c r="G87" i="7"/>
  <c r="G86" i="7"/>
  <c r="H85" i="7"/>
  <c r="G79" i="7"/>
  <c r="G77" i="7"/>
  <c r="H74" i="7"/>
  <c r="G67" i="7"/>
  <c r="H66" i="7"/>
  <c r="H62" i="7"/>
  <c r="H53" i="7"/>
  <c r="F45" i="7"/>
  <c r="C45" i="7"/>
  <c r="G45" i="7" s="1"/>
  <c r="G51" i="7" s="1"/>
  <c r="H42" i="7"/>
  <c r="G39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3" i="6"/>
  <c r="G119" i="6"/>
  <c r="G118" i="6"/>
  <c r="H117" i="6"/>
  <c r="H113" i="6"/>
  <c r="H106" i="6"/>
  <c r="H102" i="6"/>
  <c r="H100" i="6"/>
  <c r="H97" i="6"/>
  <c r="H95" i="6"/>
  <c r="H92" i="6"/>
  <c r="H85" i="6"/>
  <c r="H79" i="6"/>
  <c r="G79" i="6"/>
  <c r="H74" i="6"/>
  <c r="H66" i="6"/>
  <c r="H60" i="6"/>
  <c r="H58" i="6"/>
  <c r="H53" i="6"/>
  <c r="G45" i="6"/>
  <c r="G51" i="6" s="1"/>
  <c r="F45" i="6"/>
  <c r="C45" i="6"/>
  <c r="H42" i="6"/>
  <c r="G38" i="6"/>
  <c r="G39" i="6" s="1"/>
  <c r="G67" i="6" s="1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4" i="5"/>
  <c r="G120" i="5"/>
  <c r="G119" i="5"/>
  <c r="H118" i="5"/>
  <c r="H114" i="5"/>
  <c r="H107" i="5"/>
  <c r="H101" i="5"/>
  <c r="H98" i="5"/>
  <c r="H103" i="5" s="1"/>
  <c r="H96" i="5"/>
  <c r="G89" i="5"/>
  <c r="G88" i="5"/>
  <c r="H86" i="5"/>
  <c r="G80" i="5"/>
  <c r="G78" i="5"/>
  <c r="H75" i="5"/>
  <c r="H67" i="5"/>
  <c r="H53" i="5"/>
  <c r="F45" i="5"/>
  <c r="C45" i="5"/>
  <c r="H42" i="5"/>
  <c r="G38" i="5"/>
  <c r="G37" i="5"/>
  <c r="G39" i="5" s="1"/>
  <c r="G68" i="5" s="1"/>
  <c r="H36" i="5"/>
  <c r="H32" i="5"/>
  <c r="H28" i="5"/>
  <c r="H26" i="5"/>
  <c r="H25" i="5"/>
  <c r="H20" i="5"/>
  <c r="F12" i="5"/>
  <c r="H9" i="5"/>
  <c r="H7" i="5"/>
  <c r="C129" i="5" s="1"/>
  <c r="B3" i="5"/>
  <c r="H134" i="4"/>
  <c r="E129" i="4"/>
  <c r="E124" i="4"/>
  <c r="G120" i="4"/>
  <c r="G119" i="4"/>
  <c r="H118" i="4"/>
  <c r="H114" i="4"/>
  <c r="H107" i="4"/>
  <c r="H103" i="4"/>
  <c r="H101" i="4"/>
  <c r="H98" i="4"/>
  <c r="H96" i="4"/>
  <c r="G87" i="4"/>
  <c r="H86" i="4"/>
  <c r="G80" i="4"/>
  <c r="G76" i="4"/>
  <c r="H75" i="4"/>
  <c r="H67" i="4"/>
  <c r="H63" i="4"/>
  <c r="H62" i="4"/>
  <c r="H61" i="4"/>
  <c r="H60" i="4"/>
  <c r="H53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I80" i="3"/>
  <c r="G80" i="3"/>
  <c r="G78" i="3"/>
  <c r="H75" i="3"/>
  <c r="H67" i="3"/>
  <c r="I63" i="3"/>
  <c r="H63" i="3"/>
  <c r="I62" i="3"/>
  <c r="H62" i="3"/>
  <c r="H56" i="3"/>
  <c r="H53" i="3"/>
  <c r="F45" i="3"/>
  <c r="C45" i="3"/>
  <c r="G45" i="3" s="1"/>
  <c r="H42" i="3"/>
  <c r="I38" i="3"/>
  <c r="H38" i="3"/>
  <c r="G38" i="3"/>
  <c r="G39" i="3" s="1"/>
  <c r="G68" i="3" s="1"/>
  <c r="G37" i="3"/>
  <c r="I37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H182" i="1"/>
  <c r="C182" i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D80" i="1"/>
  <c r="D78" i="1"/>
  <c r="G72" i="1"/>
  <c r="G71" i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5" i="1" s="1"/>
  <c r="H51" i="1"/>
  <c r="H50" i="1"/>
  <c r="H49" i="1"/>
  <c r="H48" i="1"/>
  <c r="H47" i="1"/>
  <c r="F43" i="1"/>
  <c r="D43" i="1"/>
  <c r="E43" i="1" s="1"/>
  <c r="I42" i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 s="1"/>
  <c r="A33" i="1"/>
  <c r="I30" i="1"/>
  <c r="H61" i="5" s="1"/>
  <c r="I28" i="1"/>
  <c r="H61" i="6" s="1"/>
  <c r="I26" i="1"/>
  <c r="H60" i="3" s="1"/>
  <c r="D24" i="1"/>
  <c r="E24" i="1" s="1"/>
  <c r="I24" i="1" s="1"/>
  <c r="E22" i="1"/>
  <c r="I20" i="1"/>
  <c r="I18" i="1"/>
  <c r="I16" i="1"/>
  <c r="F7" i="1"/>
  <c r="H26" i="4" s="1"/>
  <c r="H32" i="4" s="1"/>
  <c r="G68" i="7" l="1"/>
  <c r="H108" i="5"/>
  <c r="I108" i="3"/>
  <c r="H107" i="6"/>
  <c r="H107" i="7"/>
  <c r="H108" i="3"/>
  <c r="H108" i="4"/>
  <c r="G51" i="3"/>
  <c r="H54" i="3"/>
  <c r="H54" i="5"/>
  <c r="D28" i="9"/>
  <c r="C28" i="9"/>
  <c r="B28" i="9"/>
  <c r="H55" i="4"/>
  <c r="H55" i="7"/>
  <c r="I55" i="3"/>
  <c r="H55" i="6"/>
  <c r="H55" i="3"/>
  <c r="G51" i="4"/>
  <c r="G92" i="5"/>
  <c r="G92" i="3"/>
  <c r="G91" i="6"/>
  <c r="G91" i="7"/>
  <c r="H56" i="4"/>
  <c r="H56" i="7"/>
  <c r="H56" i="5"/>
  <c r="H56" i="6"/>
  <c r="I39" i="3"/>
  <c r="I68" i="3" s="1"/>
  <c r="H80" i="5"/>
  <c r="H38" i="5"/>
  <c r="H135" i="5"/>
  <c r="C80" i="8"/>
  <c r="H58" i="7"/>
  <c r="H58" i="5"/>
  <c r="I58" i="3"/>
  <c r="H58" i="3"/>
  <c r="H58" i="4"/>
  <c r="H57" i="7"/>
  <c r="H57" i="5"/>
  <c r="H57" i="4"/>
  <c r="G90" i="7"/>
  <c r="G91" i="5"/>
  <c r="G91" i="3"/>
  <c r="G91" i="4"/>
  <c r="H57" i="6"/>
  <c r="H11" i="9"/>
  <c r="H10" i="9"/>
  <c r="H7" i="9"/>
  <c r="H9" i="9"/>
  <c r="H8" i="9"/>
  <c r="E123" i="3"/>
  <c r="F123" i="3" s="1"/>
  <c r="F129" i="3" s="1"/>
  <c r="E80" i="1"/>
  <c r="E123" i="5"/>
  <c r="F123" i="5" s="1"/>
  <c r="E122" i="7"/>
  <c r="F122" i="7" s="1"/>
  <c r="F128" i="7" s="1"/>
  <c r="B29" i="9"/>
  <c r="I57" i="3"/>
  <c r="G45" i="5"/>
  <c r="E122" i="6"/>
  <c r="F122" i="6" s="1"/>
  <c r="C29" i="9"/>
  <c r="G22" i="1"/>
  <c r="I22" i="1" s="1"/>
  <c r="I56" i="3"/>
  <c r="H38" i="6"/>
  <c r="H39" i="6" s="1"/>
  <c r="H57" i="3"/>
  <c r="G94" i="4"/>
  <c r="H54" i="7"/>
  <c r="H54" i="6"/>
  <c r="E83" i="1"/>
  <c r="G92" i="4"/>
  <c r="H135" i="3"/>
  <c r="H41" i="3"/>
  <c r="H80" i="3"/>
  <c r="E123" i="4"/>
  <c r="F123" i="4" s="1"/>
  <c r="F129" i="4" s="1"/>
  <c r="G68" i="6"/>
  <c r="H27" i="7"/>
  <c r="H32" i="7" s="1"/>
  <c r="H32" i="2"/>
  <c r="G90" i="6"/>
  <c r="G93" i="6"/>
  <c r="H80" i="4"/>
  <c r="H38" i="4"/>
  <c r="H135" i="4"/>
  <c r="H37" i="4"/>
  <c r="H39" i="4" s="1"/>
  <c r="H68" i="4" s="1"/>
  <c r="H192" i="1"/>
  <c r="G89" i="8" s="1"/>
  <c r="H55" i="5"/>
  <c r="I60" i="3"/>
  <c r="G90" i="4"/>
  <c r="H62" i="5"/>
  <c r="G76" i="5"/>
  <c r="G88" i="6"/>
  <c r="H37" i="3"/>
  <c r="H39" i="3" s="1"/>
  <c r="H68" i="3" s="1"/>
  <c r="H61" i="3"/>
  <c r="G89" i="3"/>
  <c r="H63" i="5"/>
  <c r="G87" i="5"/>
  <c r="H133" i="6"/>
  <c r="H60" i="7"/>
  <c r="I61" i="3"/>
  <c r="E129" i="5"/>
  <c r="F129" i="5" s="1"/>
  <c r="G89" i="6"/>
  <c r="H61" i="7"/>
  <c r="G75" i="7"/>
  <c r="H37" i="5"/>
  <c r="G90" i="5"/>
  <c r="G75" i="6"/>
  <c r="G88" i="7"/>
  <c r="E60" i="1"/>
  <c r="G88" i="4"/>
  <c r="H62" i="6"/>
  <c r="G78" i="4"/>
  <c r="E128" i="6"/>
  <c r="G88" i="3"/>
  <c r="H60" i="5"/>
  <c r="E62" i="1"/>
  <c r="I59" i="3" l="1"/>
  <c r="H59" i="5"/>
  <c r="H59" i="3"/>
  <c r="H64" i="3" s="1"/>
  <c r="H70" i="3" s="1"/>
  <c r="H59" i="4"/>
  <c r="H59" i="7"/>
  <c r="H59" i="6"/>
  <c r="H63" i="6" s="1"/>
  <c r="H69" i="6" s="1"/>
  <c r="I64" i="3"/>
  <c r="I70" i="3" s="1"/>
  <c r="H79" i="7"/>
  <c r="H133" i="7"/>
  <c r="H38" i="7"/>
  <c r="H37" i="7"/>
  <c r="H67" i="6"/>
  <c r="H41" i="6"/>
  <c r="H64" i="4"/>
  <c r="H70" i="4" s="1"/>
  <c r="G79" i="4"/>
  <c r="G79" i="5"/>
  <c r="G78" i="7"/>
  <c r="G79" i="3"/>
  <c r="G78" i="6"/>
  <c r="D31" i="9"/>
  <c r="C31" i="9"/>
  <c r="B31" i="9"/>
  <c r="D32" i="9"/>
  <c r="C32" i="9"/>
  <c r="B32" i="9"/>
  <c r="H63" i="7"/>
  <c r="H69" i="7" s="1"/>
  <c r="B35" i="9"/>
  <c r="D35" i="9"/>
  <c r="G93" i="7"/>
  <c r="I41" i="3"/>
  <c r="G76" i="6"/>
  <c r="G77" i="4"/>
  <c r="G77" i="5"/>
  <c r="G77" i="3"/>
  <c r="G76" i="7"/>
  <c r="H47" i="3"/>
  <c r="H46" i="3"/>
  <c r="H74" i="3"/>
  <c r="H44" i="3"/>
  <c r="H48" i="3"/>
  <c r="H43" i="3"/>
  <c r="H49" i="3"/>
  <c r="H50" i="3"/>
  <c r="D33" i="9"/>
  <c r="C33" i="9"/>
  <c r="B33" i="9"/>
  <c r="I71" i="3"/>
  <c r="G94" i="3"/>
  <c r="G51" i="5"/>
  <c r="D34" i="9"/>
  <c r="B34" i="9"/>
  <c r="C34" i="9"/>
  <c r="H39" i="5"/>
  <c r="F128" i="6"/>
  <c r="H64" i="5"/>
  <c r="H70" i="5" s="1"/>
  <c r="G69" i="4"/>
  <c r="B30" i="9"/>
  <c r="D30" i="9"/>
  <c r="C30" i="9"/>
  <c r="C35" i="9" s="1"/>
  <c r="H41" i="4"/>
  <c r="H45" i="3"/>
  <c r="G94" i="5"/>
  <c r="H90" i="7"/>
  <c r="I51" i="3"/>
  <c r="I69" i="3" s="1"/>
  <c r="H51" i="3"/>
  <c r="G69" i="3"/>
  <c r="H79" i="3" l="1"/>
  <c r="H78" i="3"/>
  <c r="H76" i="3"/>
  <c r="H68" i="5"/>
  <c r="H41" i="5"/>
  <c r="H77" i="4"/>
  <c r="H44" i="6"/>
  <c r="H43" i="6"/>
  <c r="H50" i="6"/>
  <c r="H48" i="6"/>
  <c r="H49" i="6"/>
  <c r="H46" i="6"/>
  <c r="H45" i="6"/>
  <c r="H73" i="6"/>
  <c r="H47" i="6"/>
  <c r="H51" i="6"/>
  <c r="H44" i="4"/>
  <c r="H43" i="4"/>
  <c r="H47" i="4"/>
  <c r="H46" i="4"/>
  <c r="H74" i="4"/>
  <c r="H49" i="4"/>
  <c r="H48" i="4"/>
  <c r="H50" i="4"/>
  <c r="H45" i="4"/>
  <c r="H77" i="3"/>
  <c r="H69" i="3"/>
  <c r="H71" i="3" s="1"/>
  <c r="I87" i="3"/>
  <c r="H87" i="3"/>
  <c r="H79" i="4"/>
  <c r="I136" i="3"/>
  <c r="H76" i="6"/>
  <c r="H39" i="7"/>
  <c r="G69" i="5"/>
  <c r="H51" i="5"/>
  <c r="I46" i="3"/>
  <c r="I74" i="3"/>
  <c r="I48" i="3"/>
  <c r="I43" i="3"/>
  <c r="I47" i="3"/>
  <c r="I44" i="3"/>
  <c r="I50" i="3"/>
  <c r="I49" i="3"/>
  <c r="I45" i="3"/>
  <c r="H51" i="4"/>
  <c r="H78" i="6"/>
  <c r="I78" i="3" l="1"/>
  <c r="I76" i="3"/>
  <c r="H136" i="3"/>
  <c r="H69" i="5"/>
  <c r="H87" i="5"/>
  <c r="H49" i="5"/>
  <c r="H74" i="5"/>
  <c r="H48" i="5"/>
  <c r="H47" i="5"/>
  <c r="H46" i="5"/>
  <c r="H43" i="5"/>
  <c r="H50" i="5"/>
  <c r="H44" i="5"/>
  <c r="H45" i="5"/>
  <c r="I77" i="3"/>
  <c r="H68" i="6"/>
  <c r="H70" i="6" s="1"/>
  <c r="H86" i="6"/>
  <c r="H67" i="7"/>
  <c r="H41" i="7"/>
  <c r="H71" i="5"/>
  <c r="H69" i="4"/>
  <c r="H71" i="4" s="1"/>
  <c r="H87" i="4"/>
  <c r="H77" i="6"/>
  <c r="H75" i="6"/>
  <c r="H80" i="6" s="1"/>
  <c r="H135" i="6" s="1"/>
  <c r="H81" i="3"/>
  <c r="H137" i="3" s="1"/>
  <c r="I79" i="3"/>
  <c r="H76" i="4"/>
  <c r="H78" i="4"/>
  <c r="H136" i="5" l="1"/>
  <c r="H46" i="7"/>
  <c r="H44" i="7"/>
  <c r="H49" i="7"/>
  <c r="H48" i="7"/>
  <c r="H73" i="7"/>
  <c r="H47" i="7"/>
  <c r="H50" i="7"/>
  <c r="H43" i="7"/>
  <c r="H51" i="7"/>
  <c r="H45" i="7"/>
  <c r="H78" i="5"/>
  <c r="H76" i="5"/>
  <c r="H79" i="5"/>
  <c r="H77" i="5"/>
  <c r="H81" i="4"/>
  <c r="H137" i="4" s="1"/>
  <c r="H84" i="6"/>
  <c r="H134" i="6"/>
  <c r="H85" i="3"/>
  <c r="I81" i="3"/>
  <c r="H136" i="4"/>
  <c r="H85" i="4"/>
  <c r="H77" i="7" l="1"/>
  <c r="H75" i="7"/>
  <c r="H78" i="7"/>
  <c r="H76" i="7"/>
  <c r="H93" i="3"/>
  <c r="H90" i="3"/>
  <c r="H92" i="3"/>
  <c r="H89" i="3"/>
  <c r="H88" i="3"/>
  <c r="H91" i="3"/>
  <c r="H93" i="4"/>
  <c r="H89" i="4"/>
  <c r="H92" i="4"/>
  <c r="H90" i="4"/>
  <c r="H88" i="4"/>
  <c r="H91" i="4"/>
  <c r="H81" i="5"/>
  <c r="I137" i="3"/>
  <c r="I85" i="3"/>
  <c r="H87" i="6"/>
  <c r="H93" i="6" s="1"/>
  <c r="H101" i="6" s="1"/>
  <c r="H103" i="6" s="1"/>
  <c r="H88" i="6"/>
  <c r="H90" i="6"/>
  <c r="H91" i="6"/>
  <c r="H89" i="6"/>
  <c r="H68" i="7"/>
  <c r="H70" i="7" s="1"/>
  <c r="H86" i="7"/>
  <c r="H137" i="5" l="1"/>
  <c r="H85" i="5"/>
  <c r="H94" i="3"/>
  <c r="H102" i="3" s="1"/>
  <c r="H104" i="3" s="1"/>
  <c r="H94" i="4"/>
  <c r="H102" i="4" s="1"/>
  <c r="H104" i="4" s="1"/>
  <c r="I93" i="3"/>
  <c r="I90" i="3"/>
  <c r="I89" i="3"/>
  <c r="I92" i="3"/>
  <c r="I88" i="3"/>
  <c r="I91" i="3"/>
  <c r="H136" i="6"/>
  <c r="H114" i="6"/>
  <c r="H80" i="7"/>
  <c r="H135" i="7" s="1"/>
  <c r="H134" i="7"/>
  <c r="H84" i="7"/>
  <c r="I94" i="3" l="1"/>
  <c r="I102" i="3" s="1"/>
  <c r="I104" i="3" s="1"/>
  <c r="H138" i="4"/>
  <c r="H115" i="4"/>
  <c r="H138" i="3"/>
  <c r="H115" i="3"/>
  <c r="H93" i="5"/>
  <c r="H88" i="5"/>
  <c r="H89" i="5"/>
  <c r="H91" i="5"/>
  <c r="H90" i="5"/>
  <c r="H92" i="5"/>
  <c r="H87" i="7"/>
  <c r="H89" i="7"/>
  <c r="H91" i="7"/>
  <c r="H88" i="7"/>
  <c r="H108" i="6"/>
  <c r="H111" i="6" s="1"/>
  <c r="H137" i="6" s="1"/>
  <c r="H138" i="6" s="1"/>
  <c r="H118" i="6"/>
  <c r="H119" i="6" s="1"/>
  <c r="H129" i="6" l="1"/>
  <c r="H94" i="5"/>
  <c r="H102" i="5" s="1"/>
  <c r="H104" i="5" s="1"/>
  <c r="H140" i="6"/>
  <c r="H119" i="4"/>
  <c r="H132" i="4"/>
  <c r="H109" i="4"/>
  <c r="H112" i="4" s="1"/>
  <c r="H139" i="4" s="1"/>
  <c r="H140" i="4" s="1"/>
  <c r="H120" i="4"/>
  <c r="H130" i="4" s="1"/>
  <c r="I138" i="3"/>
  <c r="I115" i="3"/>
  <c r="H109" i="3"/>
  <c r="H112" i="3" s="1"/>
  <c r="H139" i="3" s="1"/>
  <c r="H140" i="3" s="1"/>
  <c r="H119" i="3"/>
  <c r="H93" i="7"/>
  <c r="H101" i="7" s="1"/>
  <c r="H103" i="7" s="1"/>
  <c r="H141" i="4" l="1"/>
  <c r="H121" i="4"/>
  <c r="H142" i="4"/>
  <c r="E61" i="8" s="1"/>
  <c r="G61" i="8" s="1"/>
  <c r="H120" i="3"/>
  <c r="H142" i="3" s="1"/>
  <c r="H132" i="3"/>
  <c r="H136" i="7"/>
  <c r="H114" i="7"/>
  <c r="E76" i="8"/>
  <c r="G76" i="8" s="1"/>
  <c r="F29" i="8"/>
  <c r="G29" i="8" s="1"/>
  <c r="H138" i="5"/>
  <c r="H115" i="5"/>
  <c r="I109" i="3"/>
  <c r="I112" i="3" s="1"/>
  <c r="I139" i="3" s="1"/>
  <c r="I140" i="3" s="1"/>
  <c r="I142" i="3"/>
  <c r="I119" i="3"/>
  <c r="I130" i="3" s="1"/>
  <c r="I120" i="3"/>
  <c r="H139" i="6"/>
  <c r="H120" i="6"/>
  <c r="F23" i="8" l="1"/>
  <c r="G23" i="8" s="1"/>
  <c r="F20" i="8"/>
  <c r="G20" i="8" s="1"/>
  <c r="F11" i="8"/>
  <c r="G11" i="8" s="1"/>
  <c r="F8" i="8"/>
  <c r="G8" i="8" s="1"/>
  <c r="F14" i="8"/>
  <c r="G14" i="8" s="1"/>
  <c r="F24" i="8"/>
  <c r="G24" i="8" s="1"/>
  <c r="F21" i="8"/>
  <c r="G21" i="8" s="1"/>
  <c r="F12" i="8"/>
  <c r="G12" i="8" s="1"/>
  <c r="F9" i="8"/>
  <c r="G9" i="8" s="1"/>
  <c r="F22" i="8"/>
  <c r="G22" i="8" s="1"/>
  <c r="F7" i="8"/>
  <c r="G7" i="8" s="1"/>
  <c r="F10" i="8"/>
  <c r="G10" i="8" s="1"/>
  <c r="F19" i="8"/>
  <c r="G19" i="8" s="1"/>
  <c r="I141" i="3"/>
  <c r="I121" i="3"/>
  <c r="H108" i="7"/>
  <c r="H111" i="7" s="1"/>
  <c r="H137" i="7" s="1"/>
  <c r="H118" i="7"/>
  <c r="I29" i="8"/>
  <c r="J29" i="8" s="1"/>
  <c r="D54" i="8"/>
  <c r="G54" i="8" s="1"/>
  <c r="H138" i="7"/>
  <c r="H130" i="3"/>
  <c r="H144" i="3"/>
  <c r="I13" i="8" s="1"/>
  <c r="G53" i="8" s="1"/>
  <c r="H109" i="5"/>
  <c r="H112" i="5" s="1"/>
  <c r="H139" i="5" s="1"/>
  <c r="H140" i="5" s="1"/>
  <c r="H119" i="5"/>
  <c r="H132" i="5" s="1"/>
  <c r="D39" i="8" l="1"/>
  <c r="G39" i="8" s="1"/>
  <c r="I7" i="8"/>
  <c r="D50" i="8"/>
  <c r="G50" i="8" s="1"/>
  <c r="I22" i="8"/>
  <c r="D44" i="8"/>
  <c r="G44" i="8" s="1"/>
  <c r="I12" i="8"/>
  <c r="H119" i="7"/>
  <c r="H129" i="7" s="1"/>
  <c r="I10" i="8"/>
  <c r="D42" i="8"/>
  <c r="G42" i="8" s="1"/>
  <c r="I14" i="8"/>
  <c r="D45" i="8"/>
  <c r="G45" i="8" s="1"/>
  <c r="H141" i="3"/>
  <c r="H121" i="3"/>
  <c r="D41" i="8"/>
  <c r="G41" i="8" s="1"/>
  <c r="I9" i="8"/>
  <c r="H120" i="5"/>
  <c r="H142" i="5" s="1"/>
  <c r="F15" i="8" s="1"/>
  <c r="G15" i="8" s="1"/>
  <c r="D49" i="8"/>
  <c r="G49" i="8" s="1"/>
  <c r="I21" i="8"/>
  <c r="H130" i="5"/>
  <c r="H140" i="7"/>
  <c r="D52" i="8"/>
  <c r="G52" i="8" s="1"/>
  <c r="I24" i="8"/>
  <c r="D40" i="8"/>
  <c r="G40" i="8" s="1"/>
  <c r="I8" i="8"/>
  <c r="D43" i="8"/>
  <c r="G43" i="8" s="1"/>
  <c r="I11" i="8"/>
  <c r="I20" i="8"/>
  <c r="D48" i="8"/>
  <c r="G48" i="8" s="1"/>
  <c r="D47" i="8"/>
  <c r="G47" i="8" s="1"/>
  <c r="I19" i="8"/>
  <c r="D51" i="8"/>
  <c r="G51" i="8" s="1"/>
  <c r="I23" i="8"/>
  <c r="H120" i="7" l="1"/>
  <c r="H139" i="7"/>
  <c r="E78" i="8"/>
  <c r="G78" i="8" s="1"/>
  <c r="G80" i="8" s="1"/>
  <c r="F34" i="8"/>
  <c r="G34" i="8" s="1"/>
  <c r="H121" i="5"/>
  <c r="H141" i="5"/>
  <c r="J24" i="8"/>
  <c r="D46" i="8"/>
  <c r="G46" i="8" s="1"/>
  <c r="I15" i="8"/>
  <c r="J15" i="8" s="1"/>
  <c r="K36" i="8" l="1"/>
  <c r="D55" i="8"/>
  <c r="G55" i="8" s="1"/>
  <c r="G56" i="8" s="1"/>
  <c r="G83" i="8" s="1"/>
  <c r="G92" i="8" s="1"/>
  <c r="G95" i="8" s="1"/>
  <c r="I34" i="8"/>
  <c r="J34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6CFEA2FD-A7BA-446E-8918-8DE61046319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44DC3C5-D3B2-4795-ABE5-680CB11EC5A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72E6DD6-38E1-4810-B05F-DEAB05931A9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C18ABB5-548A-4571-B079-2EC0BBD337B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FDD3A37-0E35-4DC1-835E-8E8F9ED3080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D1290BE-B94D-440F-95AC-23971A4963C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A671A15-92E1-4DFE-877D-D448CC3877A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<sst xmlns="http://schemas.openxmlformats.org/spreadsheetml/2006/main" count="1665" uniqueCount="486">
  <si>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</si>
  <si>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</si>
  <si>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</si>
  <si>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Taubaté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</si>
  <si>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</si>
  <si>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</si>
  <si>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</si>
  <si>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</si>
  <si>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</si>
  <si>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ARF/Taubaté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</si>
  <si>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</si>
  <si>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</si>
  <si>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</si>
  <si>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</si>
  <si>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</si>
  <si>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</si>
  <si>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</si>
  <si>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</si>
  <si>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</si>
  <si>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</si>
  <si>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</si>
  <si>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</si>
  <si>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</si>
  <si>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</si>
  <si>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</si>
  <si>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</si>
  <si>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</si>
  <si>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</si>
  <si>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</si>
  <si>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</si>
  <si>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</si>
  <si>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</si>
  <si>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</si>
  <si>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</si>
  <si>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</si>
  <si>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</si>
  <si>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</si>
  <si>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</si>
  <si>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</si>
  <si>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</si>
  <si>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</si>
  <si>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</si>
  <si>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</si>
  <si>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</si>
  <si>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</si>
  <si>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</si>
  <si>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</si>
  <si>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</si>
  <si>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</si>
  <si>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</si>
  <si>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</si>
  <si>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</si>
  <si>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</si>
  <si>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</si>
  <si>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</si>
  <si>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</si>
  <si>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</si>
  <si>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</si>
  <si>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</si>
  <si>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</si>
  <si>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</si>
  <si>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</si>
  <si>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</si>
  <si>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</si>
  <si>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</si>
  <si>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</si>
  <si>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</si>
  <si>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</si>
  <si>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</si>
  <si>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</si>
  <si>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</si>
  <si>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</si>
  <si>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</si>
  <si>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</si>
  <si>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</si>
  <si>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</si>
  <si>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</si>
  <si>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</si>
  <si>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</si>
  <si>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</si>
  <si>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</si>
  <si>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</si>
  <si>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</si>
  <si>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</si>
  <si>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</si>
  <si>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</si>
  <si>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</si>
  <si>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</si>
  <si>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</si>
  <si>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</si>
  <si>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</si>
  <si>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</si>
  <si>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</si>
  <si>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</si>
  <si>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</si>
  <si>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</si>
  <si>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</si>
  <si>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</si>
  <si>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</si>
  <si>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</si>
  <si>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</si>
  <si>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</si>
  <si>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</si>
  <si>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</si>
  <si>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</si>
  <si>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</si>
  <si>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</si>
  <si>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</si>
  <si>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</si>
  <si>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</si>
  <si>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</si>
  <si>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</si>
  <si>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</si>
  <si>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</si>
  <si>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</si>
  <si>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</si>
  <si>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</si>
  <si>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</si>
  <si>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</si>
  <si>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</si>
  <si>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</si>
  <si>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</si>
  <si>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</si>
  <si>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</si>
  <si>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</si>
  <si>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</si>
  <si>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</si>
  <si>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</si>
  <si>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</si>
  <si>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</si>
  <si>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</si>
  <si>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</si>
  <si>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</si>
  <si>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</si>
  <si>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</si>
  <si>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</si>
  <si>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</si>
  <si>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</si>
  <si>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</si>
  <si>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</si>
  <si>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</si>
  <si>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</si>
  <si>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</si>
  <si>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</si>
  <si>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</si>
  <si>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</si>
  <si>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</si>
  <si>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</si>
  <si>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</si>
  <si>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</si>
  <si>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</si>
  <si>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</si>
  <si>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</si>
  <si>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</si>
  <si>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</si>
  <si>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</si>
  <si>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</si>
  <si>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</si>
  <si>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</si>
  <si>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</si>
  <si>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</si>
  <si>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</si>
  <si>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</si>
  <si>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</si>
  <si>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</si>
  <si>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</si>
  <si>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</si>
  <si>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</si>
  <si>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</si>
  <si>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</si>
  <si>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</si>
  <si>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</si>
  <si>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</si>
  <si>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</si>
  <si>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</si>
  <si>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</si>
  <si>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</si>
  <si>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</si>
  <si>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</si>
  <si>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</si>
  <si>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</si>
  <si>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</si>
  <si>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</si>
  <si>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</si>
  <si>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</si>
  <si>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</si>
  <si>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</si>
  <si>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</si>
  <si>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</si>
  <si>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</si>
  <si>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</si>
  <si>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</si>
  <si>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</si>
  <si>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</si>
  <si>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</si>
  <si>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</si>
  <si>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</si>
  <si>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</si>
  <si>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</si>
  <si>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</si>
  <si>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</si>
  <si>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</si>
  <si>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</si>
  <si>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</si>
  <si>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</si>
  <si>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</si>
  <si>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</si>
  <si>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</si>
  <si>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</si>
  <si>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13.394,00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</si>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</sst>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0AEB5285-808B-4447-81E2-5C32A3C5AC64}"/>
    <cellStyle name="Excel Built-in Percent" xfId="4" xr:uid="{5DCAE8D3-B487-4440-8476-10E3FE485AB0}"/>
    <cellStyle name="Excel Built-in Percent 2" xfId="6" xr:uid="{53C465EC-2B5C-405D-9B92-B4B6369AA47F}"/>
    <cellStyle name="Excel_BuiltIn_Currency" xfId="5" xr:uid="{2310ACA0-DF7A-458F-910C-C081A9402B40}"/>
    <cellStyle name="Moeda" xfId="2" builtinId="4"/>
    <cellStyle name="Moeda_Plan1_1_Limpeza2011- Planilhas" xfId="8" xr:uid="{799F84DE-7F6F-4F3F-A5D0-270680643C56}"/>
    <cellStyle name="Normal" xfId="0" builtinId="0"/>
    <cellStyle name="Normal 2" xfId="10" xr:uid="{0F80E8CC-E982-4FB3-837F-DA3E03377624}"/>
    <cellStyle name="Normal_Limpeza2011- Planilhas" xfId="7" xr:uid="{5360C885-242E-4059-B450-11741406BA5A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5EB94-FFDB-42BE-82EB-23B1E5D3F0AD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Taubaté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101.19240000000001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4.7</v>
      </c>
      <c r="E34" s="43">
        <f>B34*C34*D34</f>
        <v>204.2244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Taubaté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91.856400000000008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4.7</v>
      </c>
      <c r="E37" s="43">
        <f>B37*C37*D37</f>
        <v>204.2244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Taubaté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142.40520000000001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4.7</v>
      </c>
      <c r="E40" s="43">
        <f>B40*C40*D40</f>
        <v>204.2244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Taubaté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91.284000000000006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4.7</v>
      </c>
      <c r="E43" s="43">
        <f>B43*C43*D43</f>
        <v>204.2244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Taubaté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3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2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5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4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5</v>
      </c>
      <c r="G162" s="153">
        <v>1</v>
      </c>
      <c r="H162" s="130">
        <f t="shared" si="1"/>
        <v>294.85000000000002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200</v>
      </c>
      <c r="G164" s="153">
        <v>1</v>
      </c>
      <c r="H164" s="130">
        <f t="shared" si="1"/>
        <v>5802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5</v>
      </c>
      <c r="G165" s="153">
        <v>1</v>
      </c>
      <c r="H165" s="130">
        <f t="shared" si="1"/>
        <v>32.200000000000003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4</v>
      </c>
      <c r="G166" s="153">
        <v>1</v>
      </c>
      <c r="H166" s="130">
        <f t="shared" si="1"/>
        <v>81.2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0</v>
      </c>
      <c r="G168" s="153">
        <v>24</v>
      </c>
      <c r="H168" s="130">
        <f t="shared" si="1"/>
        <v>0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5</v>
      </c>
      <c r="G172" s="153">
        <v>24</v>
      </c>
      <c r="H172" s="130">
        <f t="shared" si="1"/>
        <v>4.53125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6288.40625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1875.16</v>
      </c>
      <c r="D178" s="163" t="s">
        <v>210</v>
      </c>
      <c r="E178" s="163"/>
      <c r="F178" s="163"/>
      <c r="G178" s="163"/>
      <c r="H178" s="164">
        <f>C178*2</f>
        <v>3750.32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60</v>
      </c>
      <c r="B182" s="161">
        <v>47</v>
      </c>
      <c r="C182" s="162">
        <f>A182*B182</f>
        <v>2820</v>
      </c>
      <c r="D182" s="163" t="s">
        <v>210</v>
      </c>
      <c r="E182" s="163"/>
      <c r="F182" s="163"/>
      <c r="G182" s="163"/>
      <c r="H182" s="164">
        <f>C182*2</f>
        <v>5640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750</v>
      </c>
      <c r="B186" s="161">
        <v>0.38</v>
      </c>
      <c r="C186" s="162">
        <f>A186*B186</f>
        <v>285</v>
      </c>
      <c r="D186" s="163" t="s">
        <v>215</v>
      </c>
      <c r="E186" s="163"/>
      <c r="F186" s="163"/>
      <c r="G186" s="163"/>
      <c r="H186" s="164">
        <f>C186*6</f>
        <v>1710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12637.02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16BFBC3-8106-4503-8353-2B6A2B2BB727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3187DDC9-0D50-4F12-A7DB-0868E2893D12}">
      <formula1>0</formula1>
      <formula2>0</formula2>
    </dataValidation>
    <dataValidation errorStyle="warning" allowBlank="1" showInputMessage="1" showErrorMessage="1" errorTitle="OK" error="Atingiu o valor desejado." sqref="B12 E12 E68:F72" xr:uid="{AA23C8FD-0C14-49EC-8009-4EDAF4E50D3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3E538-23BE-4216-B7FD-BF83119F1F34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Taubaté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>
        <v>280</v>
      </c>
      <c r="C4" s="180">
        <v>1200</v>
      </c>
      <c r="D4" s="181"/>
      <c r="E4" s="182"/>
      <c r="F4" s="183">
        <f>B4/C4</f>
        <v>0.23333333333333334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7600</v>
      </c>
      <c r="C5" s="188">
        <v>1200</v>
      </c>
      <c r="D5" s="188"/>
      <c r="E5" s="188"/>
      <c r="F5" s="183">
        <f t="shared" ref="F5:F11" si="0">B5/C5</f>
        <v>6.333333333333333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>
        <v>800</v>
      </c>
      <c r="C9" s="188">
        <v>1500</v>
      </c>
      <c r="D9" s="188"/>
      <c r="E9" s="188"/>
      <c r="F9" s="183">
        <f t="shared" si="0"/>
        <v>0.53333333333333333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>
        <v>314</v>
      </c>
      <c r="C11" s="188">
        <v>300</v>
      </c>
      <c r="D11" s="188"/>
      <c r="E11" s="188"/>
      <c r="F11" s="183">
        <f t="shared" si="0"/>
        <v>1.0466666666666666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Taubaté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1000</v>
      </c>
      <c r="C13" s="188">
        <v>2700</v>
      </c>
      <c r="D13" s="188"/>
      <c r="E13" s="180"/>
      <c r="F13" s="195">
        <f t="shared" ref="F13:F18" si="1">B13/C13</f>
        <v>0.37037037037037035</v>
      </c>
    </row>
    <row r="14" spans="1:19" ht="31.7" customHeight="1">
      <c r="A14" s="196" t="s">
        <v>236</v>
      </c>
      <c r="B14" s="197">
        <v>2200</v>
      </c>
      <c r="C14" s="198">
        <v>9000</v>
      </c>
      <c r="D14" s="198"/>
      <c r="E14" s="199"/>
      <c r="F14" s="200">
        <f t="shared" si="1"/>
        <v>0.24444444444444444</v>
      </c>
    </row>
    <row r="15" spans="1:19" ht="31.7" customHeight="1">
      <c r="A15" s="196" t="s">
        <v>237</v>
      </c>
      <c r="B15" s="197">
        <v>600</v>
      </c>
      <c r="C15" s="198">
        <v>2700</v>
      </c>
      <c r="D15" s="198"/>
      <c r="E15" s="199"/>
      <c r="F15" s="200">
        <f t="shared" si="1"/>
        <v>0.22222222222222221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>
        <v>600</v>
      </c>
      <c r="C18" s="198">
        <v>100000</v>
      </c>
      <c r="D18" s="198"/>
      <c r="E18" s="199"/>
      <c r="F18" s="200">
        <f t="shared" si="1"/>
        <v>6.0000000000000001E-3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8.9897037037037038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>
        <v>8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Taubaté / SP</v>
      </c>
      <c r="I27" s="186"/>
      <c r="J27" s="187"/>
    </row>
    <row r="28" spans="1:19" ht="24.8" customHeight="1">
      <c r="A28" s="30" t="s">
        <v>249</v>
      </c>
      <c r="B28" s="179">
        <v>660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2.9136500088292428E-2</v>
      </c>
      <c r="I28" s="194"/>
      <c r="J28" s="194"/>
    </row>
    <row r="29" spans="1:19" ht="27.4" customHeight="1">
      <c r="A29" s="30" t="s">
        <v>250</v>
      </c>
      <c r="B29" s="179">
        <v>250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5.5765606004840457E-2</v>
      </c>
      <c r="I29" s="194"/>
      <c r="J29" s="194"/>
    </row>
    <row r="30" spans="1:19" ht="27.25" customHeight="1">
      <c r="A30" s="30" t="s">
        <v>251</v>
      </c>
      <c r="B30" s="179">
        <v>1410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0.31451801786730016</v>
      </c>
      <c r="I30" s="194"/>
      <c r="J30" s="194"/>
    </row>
    <row r="31" spans="1:19" ht="27.25" customHeight="1">
      <c r="A31" s="30" t="s">
        <v>252</v>
      </c>
      <c r="B31" s="179">
        <v>500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2.2073106127494264E-2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0.42149323008792727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5573A-19B1-4B97-B199-C66E4438B1C2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Taubaté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Taubaté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Taubaté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101.19240000000001</v>
      </c>
      <c r="I54" s="257">
        <f>Licitante!I36</f>
        <v>91.856400000000008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1020.7723999999999</v>
      </c>
      <c r="I64" s="259">
        <f>SUM(I54:I63)</f>
        <v>1011.4364000000002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Taubaté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1020.7723999999999</v>
      </c>
      <c r="I70" s="260">
        <f t="shared" si="3"/>
        <v>1011.4364000000002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1919.6485454545455</v>
      </c>
      <c r="I71" s="259">
        <f t="shared" si="4"/>
        <v>1991.7620727272729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Taubaté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Taubaté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Taubaté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Taubaté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Taubaté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556.69274717868677</v>
      </c>
      <c r="I109" s="257">
        <f>I115*Licitante!H127</f>
        <v>591.54759731240688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626.9148305120201</v>
      </c>
      <c r="I112" s="259">
        <f t="shared" si="11"/>
        <v>661.76968064574021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Taubaté / SP</v>
      </c>
      <c r="I114" s="247" t="s">
        <v>283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4639.106226489057</v>
      </c>
      <c r="I115" s="259">
        <f>(I32+I71+I81+I104+I108+I110+I111)/(1-Licitante!H127)</f>
        <v>4929.5633109367245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Taubaté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231.95531132445285</v>
      </c>
      <c r="I119" s="257">
        <f>G119*I115</f>
        <v>246.47816554683624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487.106153781351</v>
      </c>
      <c r="I120" s="248">
        <f>G120*(I115+I119)</f>
        <v>517.60414764835605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890.42436857407336</v>
      </c>
      <c r="I121" s="292">
        <f>I130*F129</f>
        <v>946.17434570122248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6248.5920601689349</v>
      </c>
      <c r="I130" s="259">
        <f>(I115+I119+I120)/(1-F129)</f>
        <v>6639.8199698331391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5412.2905975705662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Taubaté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1919.6485454545455</v>
      </c>
      <c r="I136" s="257">
        <f>I71</f>
        <v>1991.7620727272729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626.9148305120201</v>
      </c>
      <c r="I139" s="257">
        <f>I112</f>
        <v>661.76968064574021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4639.106226489057</v>
      </c>
      <c r="I140" s="248">
        <f t="shared" si="12"/>
        <v>4929.5633109367245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6248.5920601689349</v>
      </c>
      <c r="I141" s="257">
        <f t="shared" si="13"/>
        <v>6639.8199698331391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6248.59</v>
      </c>
      <c r="I142" s="300">
        <f>ROUND((I115+I119+I120)/(1-(F129)),2)</f>
        <v>6639.82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7E6F7-9176-4768-A4D3-E881CCA4B72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Taubaté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Taubaté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142.40520000000001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911.98519999999996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Taubaté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911.98519999999996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1451.3108872727271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Taubaté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Taubaté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Taubaté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Taubaté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Taubaté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378.8854759028813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449.10755923621463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Taubaté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3157.3789658573442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Taubaté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157.86894829286723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331.52479141502113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606.02345252833311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4252.7961580935653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3683.6087935002347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Taubaté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1451.3108872727271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449.10755923621463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3157.3789658573442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4252.7961580935653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4252.8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A6A91-8C47-4107-80EF-DC3A888AC88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Taubaté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Taubaté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Taubaté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Taubaté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101.19240000000001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1020.7723999999999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Taubaté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1020.7723999999999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2237.4901454545457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Taubaté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Taubaté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Taubaté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Taubaté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Taubaté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700.76011696477633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770.98220029810966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Taubaté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5839.6676413731366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Taubaté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291.98338206865685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613.16510234417945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1120.8586564717218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Taubaté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7865.6747822576954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6812.9455816019927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Taubaté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2237.4901454545457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770.98220029810966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5839.6676413731375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7865.6747822576954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7865.67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5D669-B205-42AC-BAFD-9B1A59CCEF84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Taubaté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1660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Taubaté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Taubaté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Taubaté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91.284000000000006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1010.8640000000001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Taubaté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1010.8640000000001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1996.1834290909092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Taubaté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Taubaté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Taubaté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Taubaté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Taubaté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594.52356062808553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664.74564396141886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Taubaté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4954.3630052340459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Taubaté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247.71815026170231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520.20811554957481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950.93436865767785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Taubaté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6673.2236397030019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Taubaté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1996.1834290909092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664.74564396141886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4954.3630052340459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6673.2236397030019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6673.22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4E359-81DA-4678-949D-A271F11515CA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Taubaté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660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Taubaté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Taubaté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Taubaté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Taubaté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91.284000000000006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1010.8640000000001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Taubaté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1010.8640000000001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2291.779257818182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Taubaté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Taubaté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Taubaté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Taubaté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Taubaté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727.05081283497441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797.27289616830774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Taubaté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6058.7567736247865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Taubaté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302.93783868123933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636.16946123060268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1162.9103562436965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Taubaté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8160.7744297803256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Taubaté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2291.779257818182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797.27289616830774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6058.7567736247865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8160.7744297803256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8160.77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2B8D6-E0A9-4887-8313-61D87609D5BA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ARF/Taubaté</v>
      </c>
      <c r="F5" s="341"/>
      <c r="G5" s="342"/>
      <c r="H5" s="159" t="s">
        <v>392</v>
      </c>
      <c r="I5" s="167" t="s">
        <v>201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6248.59</v>
      </c>
      <c r="G7" s="349">
        <f>ROUND((1/C7)*F7,7)</f>
        <v>5.2071582999999997</v>
      </c>
      <c r="H7" s="350">
        <f>IF('CALCULO SIMPLES'!B37 = "m2",'Áreas a serem limpas'!B4,0)</f>
        <v>280</v>
      </c>
      <c r="I7" s="351">
        <f>G7*H7</f>
        <v>1458.004324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6248.59</v>
      </c>
      <c r="G8" s="349">
        <f>ROUND((1/C8)*F8,7)</f>
        <v>5.2071582999999997</v>
      </c>
      <c r="H8" s="350">
        <f>IF('CALCULO SIMPLES'!B37 = "m2",'Áreas a serem limpas'!B5,0)</f>
        <v>7600</v>
      </c>
      <c r="I8" s="351">
        <f t="shared" ref="I8:I14" si="0">G8*H8</f>
        <v>39574.403079999996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6248.59</v>
      </c>
      <c r="G9" s="349">
        <f>ROUND((1/C9)*F9,7)</f>
        <v>13.8857556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6248.59</v>
      </c>
      <c r="G10" s="349">
        <f t="shared" ref="G10:G11" si="1">ROUND((1/C10)*F10,7)</f>
        <v>2.4994360000000002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6248.59</v>
      </c>
      <c r="G11" s="349">
        <f t="shared" si="1"/>
        <v>3.4714388999999999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6248.59</v>
      </c>
      <c r="G12" s="349">
        <f>ROUND((1/C12)*F12,7)</f>
        <v>4.1657266999999996</v>
      </c>
      <c r="H12" s="350">
        <f>IF('CALCULO SIMPLES'!B37 = "m2",'Áreas a serem limpas'!B9,0)</f>
        <v>800</v>
      </c>
      <c r="I12" s="351">
        <f t="shared" si="0"/>
        <v>3332.5813599999997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391.22999999999956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6248.59</v>
      </c>
      <c r="G14" s="349">
        <f>ROUND((1/C14)*F14,7)</f>
        <v>20.8286333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7865.67</v>
      </c>
      <c r="G15" s="349">
        <f>ROUND((1/C15)*F15,7)</f>
        <v>26.218900000000001</v>
      </c>
      <c r="H15" s="350">
        <f>IF('CALCULO SIMPLES'!B37 = "m2",'Áreas a serem limpas'!B11,0)</f>
        <v>314</v>
      </c>
      <c r="I15" s="351">
        <f>G15*H15</f>
        <v>8232.7345999999998</v>
      </c>
      <c r="J15" s="353">
        <f>SUM(I7:I15)</f>
        <v>52988.953363999986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ARF/Taubaté</v>
      </c>
      <c r="F17" s="341"/>
      <c r="G17" s="342"/>
      <c r="H17" s="159" t="s">
        <v>404</v>
      </c>
      <c r="I17" s="167" t="s">
        <v>201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6248.59</v>
      </c>
      <c r="G19" s="362">
        <f>ROUND((1/C19)*F19,7)</f>
        <v>2.3142925999999999</v>
      </c>
      <c r="H19" s="363">
        <f>IF('CALCULO SIMPLES'!B37 = "m2",'Áreas a serem limpas'!B13,0)</f>
        <v>1000</v>
      </c>
      <c r="I19" s="364">
        <f>G19*H19</f>
        <v>2314.2925999999998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6248.59</v>
      </c>
      <c r="G20" s="362">
        <f t="shared" ref="G20:G22" si="2">ROUND((1/C20)*F20,7)</f>
        <v>0.69428780000000001</v>
      </c>
      <c r="H20" s="363">
        <f>IF('CALCULO SIMPLES'!B37 = "m2",'Áreas a serem limpas'!B14,0)</f>
        <v>2200</v>
      </c>
      <c r="I20" s="364">
        <f t="shared" ref="I20:I22" si="3">G20*H20</f>
        <v>1527.43316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6248.59</v>
      </c>
      <c r="G21" s="362">
        <f t="shared" si="2"/>
        <v>2.3142925999999999</v>
      </c>
      <c r="H21" s="363">
        <f>IF('CALCULO SIMPLES'!B37 = "m2",'Áreas a serem limpas'!B15,0)</f>
        <v>600</v>
      </c>
      <c r="I21" s="364">
        <f t="shared" si="3"/>
        <v>1388.57556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6248.59</v>
      </c>
      <c r="G22" s="362">
        <f t="shared" si="2"/>
        <v>2.3142925999999999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6248.59</v>
      </c>
      <c r="G23" s="362">
        <f>ROUND((1/C23)*F23,7)</f>
        <v>2.3142925999999999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6248.59</v>
      </c>
      <c r="G24" s="362">
        <f>ROUND((1/C24)*F24,7)</f>
        <v>6.2485899999999997E-2</v>
      </c>
      <c r="H24" s="363">
        <f>IF('CALCULO SIMPLES'!B37 = "m2",'Áreas a serem limpas'!B18,0)</f>
        <v>600</v>
      </c>
      <c r="I24" s="364">
        <f>G24*H24</f>
        <v>37.491540000000001</v>
      </c>
      <c r="J24" s="369">
        <f>SUM(I19:I24)</f>
        <v>5267.7928599999996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201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ARF/Taubaté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6673.22</v>
      </c>
      <c r="G29" s="379">
        <f>ROUND(F29*E29,7)</f>
        <v>1.4887954000000001</v>
      </c>
      <c r="H29" s="380">
        <f>IF('CALCULO SIMPLES'!B37 = "m2",'Áreas a serem limpas'!B29+'Áreas a serem limpas'!B30,0)</f>
        <v>1660</v>
      </c>
      <c r="I29" s="381">
        <f>G29*H29</f>
        <v>2471.4003640000001</v>
      </c>
      <c r="J29" s="381">
        <f>I29</f>
        <v>2471.4003640000001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201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ARF/Taubaté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8160.77</v>
      </c>
      <c r="G34" s="362">
        <f>F34*E34</f>
        <v>0.35988995700000004</v>
      </c>
      <c r="H34" s="363">
        <f>IF('CALCULO SIMPLES'!B37 = "m2",'Áreas a serem limpas'!B28+'Áreas a serem limpas'!B31,0)</f>
        <v>1160</v>
      </c>
      <c r="I34" s="390">
        <f>G34*H34</f>
        <v>417.47235012000004</v>
      </c>
      <c r="J34" s="391">
        <f>I34</f>
        <v>417.47235012000004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61145.618938119987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ARF/Taubaté</v>
      </c>
      <c r="B39" s="398" t="s">
        <v>223</v>
      </c>
      <c r="C39" s="387" t="s">
        <v>226</v>
      </c>
      <c r="D39" s="399">
        <f t="shared" ref="D39:D44" si="4">G7</f>
        <v>5.2071582999999997</v>
      </c>
      <c r="E39" s="400"/>
      <c r="F39" s="388">
        <f t="shared" ref="F39:F44" si="5">H7</f>
        <v>280</v>
      </c>
      <c r="G39" s="401">
        <f t="shared" ref="G39:G52" si="6">D39*F39</f>
        <v>1458.004324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5.2071582999999997</v>
      </c>
      <c r="E40" s="400"/>
      <c r="F40" s="388">
        <f t="shared" si="5"/>
        <v>7600</v>
      </c>
      <c r="G40" s="401">
        <f t="shared" si="6"/>
        <v>39574.403079999996</v>
      </c>
    </row>
    <row r="41" spans="1:12" ht="27.4" customHeight="1">
      <c r="A41" s="403"/>
      <c r="B41" s="403"/>
      <c r="C41" s="387" t="s">
        <v>398</v>
      </c>
      <c r="D41" s="399">
        <f t="shared" si="4"/>
        <v>13.8857556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2.4994360000000002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3.4714388999999999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4.1657266999999996</v>
      </c>
      <c r="E44" s="400"/>
      <c r="F44" s="388">
        <f t="shared" si="5"/>
        <v>800</v>
      </c>
      <c r="G44" s="401">
        <f t="shared" si="6"/>
        <v>3332.5813599999997</v>
      </c>
    </row>
    <row r="45" spans="1:12" ht="31" customHeight="1">
      <c r="A45" s="403"/>
      <c r="B45" s="403"/>
      <c r="C45" s="387" t="s">
        <v>400</v>
      </c>
      <c r="D45" s="399">
        <f>G14</f>
        <v>20.8286333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26.218900000000001</v>
      </c>
      <c r="E46" s="400"/>
      <c r="F46" s="388">
        <f>H15</f>
        <v>314</v>
      </c>
      <c r="G46" s="401">
        <f t="shared" si="6"/>
        <v>8232.7345999999998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2.3142925999999999</v>
      </c>
      <c r="E47" s="400"/>
      <c r="F47" s="388">
        <f t="shared" ref="F47:F52" si="8">H19</f>
        <v>1000</v>
      </c>
      <c r="G47" s="401">
        <f t="shared" si="6"/>
        <v>2314.2925999999998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0.69428780000000001</v>
      </c>
      <c r="E48" s="400"/>
      <c r="F48" s="388">
        <f t="shared" si="8"/>
        <v>2200</v>
      </c>
      <c r="G48" s="401">
        <f t="shared" si="6"/>
        <v>1527.43316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2.3142925999999999</v>
      </c>
      <c r="E49" s="400"/>
      <c r="F49" s="388">
        <f t="shared" si="8"/>
        <v>600</v>
      </c>
      <c r="G49" s="401">
        <f t="shared" si="6"/>
        <v>1388.57556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2.3142925999999999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2.3142925999999999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6.2485899999999997E-2</v>
      </c>
      <c r="E52" s="400"/>
      <c r="F52" s="388">
        <f t="shared" si="8"/>
        <v>600</v>
      </c>
      <c r="G52" s="401">
        <f t="shared" si="6"/>
        <v>37.491540000000001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391.22999999999956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1.4887954000000001</v>
      </c>
      <c r="E54" s="400"/>
      <c r="F54" s="388">
        <f>H29</f>
        <v>1660</v>
      </c>
      <c r="G54" s="401">
        <f>D54*F54</f>
        <v>2471.4003640000001</v>
      </c>
    </row>
    <row r="55" spans="1:10" ht="28.4" customHeight="1">
      <c r="A55" s="403"/>
      <c r="B55" s="406"/>
      <c r="C55" s="387" t="s">
        <v>433</v>
      </c>
      <c r="D55" s="411">
        <f>G34</f>
        <v>0.35988995700000004</v>
      </c>
      <c r="E55" s="400"/>
      <c r="F55" s="388">
        <f>H34</f>
        <v>1160</v>
      </c>
      <c r="G55" s="401">
        <f>D55*F55</f>
        <v>417.47235012000004</v>
      </c>
    </row>
    <row r="56" spans="1:10" ht="31" customHeight="1">
      <c r="A56" s="406"/>
      <c r="B56" s="339" t="s">
        <v>201</v>
      </c>
      <c r="C56" s="340"/>
      <c r="D56" s="341" t="str">
        <f>Licitante!B3</f>
        <v>ARF/Taubaté</v>
      </c>
      <c r="E56" s="341"/>
      <c r="F56" s="342"/>
      <c r="G56" s="412">
        <f>SUM(G39:G55)</f>
        <v>61145.618938119987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280</v>
      </c>
      <c r="D61" s="423" t="s">
        <v>440</v>
      </c>
      <c r="E61" s="424">
        <f>'Servente 20h'!H142</f>
        <v>4252.8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227</v>
      </c>
      <c r="C62" s="422">
        <f>'Áreas a serem limpas'!B5</f>
        <v>7600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800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1000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2200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600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600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250</v>
      </c>
      <c r="D76" s="423" t="s">
        <v>443</v>
      </c>
      <c r="E76" s="424">
        <f>'Limpador de vidros sem risco- D'!H140</f>
        <v>6673.22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251</v>
      </c>
      <c r="C77" s="422">
        <f>'Áreas a serem limpas'!B30</f>
        <v>1410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660</v>
      </c>
      <c r="D78" s="423" t="s">
        <v>444</v>
      </c>
      <c r="E78" s="441">
        <f>'Limpador de vidros com risco- D'!H140</f>
        <v>8160.77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500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15900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61145.618938119987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6288.40625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1053.085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68487.110188120001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1643690.6445148801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23A8-4DDD-4C5D-A784-EF783CF8A18E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D213CFD2-94BF-4C8D-B368-45A11A7F435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DE557FAE-4C26-4165-A65B-3B63FA33BEEE}"/>
</file>

<file path=customXml/itemProps2.xml><?xml version="1.0" encoding="utf-8"?>
<ds:datastoreItem xmlns:ds="http://schemas.openxmlformats.org/officeDocument/2006/customXml" ds:itemID="{B7C61D0D-51CE-4EF0-A4A8-BCC4317E1ABB}"/>
</file>

<file path=customXml/itemProps3.xml><?xml version="1.0" encoding="utf-8"?>
<ds:datastoreItem xmlns:ds="http://schemas.openxmlformats.org/officeDocument/2006/customXml" ds:itemID="{AF0A9E4A-8A03-40F7-9C18-B793DB65B9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2025-11-24T11:51:39Z</dcterms:created>
  <dcterms:modified xsi:type="dcterms:W3CDTF">2025-11-24T11:51:39Z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